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175" windowWidth="19320" windowHeight="10290" activeTab="0"/>
  </bookViews>
  <sheets>
    <sheet name="LineItemBudget" sheetId="1" r:id="rId1"/>
    <sheet name="F&amp;WManager Participation" sheetId="2" r:id="rId2"/>
    <sheet name="CBFWA Staff Portion of Mon Wksp" sheetId="3" r:id="rId3"/>
  </sheets>
  <definedNames>
    <definedName name="_xlnm.Print_Area" localSheetId="1">'F&amp;WManager Participation'!$A$1:$D$20</definedName>
  </definedNames>
  <calcPr fullCalcOnLoad="1"/>
</workbook>
</file>

<file path=xl/sharedStrings.xml><?xml version="1.0" encoding="utf-8"?>
<sst xmlns="http://schemas.openxmlformats.org/spreadsheetml/2006/main" count="70" uniqueCount="64">
  <si>
    <t>CBFWA Member</t>
  </si>
  <si>
    <t>Burns Paiute Tribe</t>
  </si>
  <si>
    <t>Confederated Salish and Kootenai Tribes</t>
  </si>
  <si>
    <t>Confederated Tribes of the Umatilla Indian Reservation</t>
  </si>
  <si>
    <t>Confederated Tribes of the Warm Springs Reservation</t>
  </si>
  <si>
    <t>Idaho Fish and Game</t>
  </si>
  <si>
    <t>Montana Department of Fish, Wildlife, and Parks</t>
  </si>
  <si>
    <t>Nez Perce Tribe</t>
  </si>
  <si>
    <t>Oregon Department of Fish and Wildlife</t>
  </si>
  <si>
    <t>Shoshone Bannock Tribe</t>
  </si>
  <si>
    <t>Shoshone Paiute Tribe</t>
  </si>
  <si>
    <t>US Fish and Wildlife Service</t>
  </si>
  <si>
    <t xml:space="preserve">Washington Department of Fish and Wildlife </t>
  </si>
  <si>
    <t>Yakama Nation</t>
  </si>
  <si>
    <t>Total</t>
  </si>
  <si>
    <t>Columbia Basin Fish and Wildlife Foundation</t>
  </si>
  <si>
    <t>Annual Implementation Work Plan</t>
  </si>
  <si>
    <t>Grant #000020620, Project 8906201</t>
  </si>
  <si>
    <t>CBFWA Staff and Facilities</t>
  </si>
  <si>
    <t>Salaries</t>
  </si>
  <si>
    <t>Benefits</t>
  </si>
  <si>
    <t>Staff Travel</t>
  </si>
  <si>
    <t>Network IT</t>
  </si>
  <si>
    <t>Copier Usage</t>
  </si>
  <si>
    <t>Network</t>
  </si>
  <si>
    <t>Postage</t>
  </si>
  <si>
    <t>Printing</t>
  </si>
  <si>
    <t>Supplies</t>
  </si>
  <si>
    <t>Telephone/Conference Calls</t>
  </si>
  <si>
    <t>Cost Pool Allocation - 29.36%</t>
  </si>
  <si>
    <t>Total CBFWA Staff and Facilities</t>
  </si>
  <si>
    <t>CBFWA Members</t>
  </si>
  <si>
    <t>Members Salary, Benefits and Travel</t>
  </si>
  <si>
    <t>Cost Pool Allocation - 12.8%</t>
  </si>
  <si>
    <t>Total CBFWA Members</t>
  </si>
  <si>
    <t>FY 2009 CBFWA</t>
  </si>
  <si>
    <t>Meeting Costs*</t>
  </si>
  <si>
    <t>FY09 BPA Contribution Through CBFWA</t>
  </si>
  <si>
    <t>Less Web Data</t>
  </si>
  <si>
    <t>Carry Forward from FY 08</t>
  </si>
  <si>
    <t>Total Requested Budget for approval 7/9/09</t>
  </si>
  <si>
    <t>Approved Budget from 1/21/09 (Member time and travel for monitoring not yet defined)</t>
  </si>
  <si>
    <t>COLUMBIA BASIN FISH  &amp; WILDLIFE AUTHORITY</t>
  </si>
  <si>
    <t>M&amp;E Contract</t>
  </si>
  <si>
    <t>April 1, 2009 - March 31, 2010</t>
  </si>
  <si>
    <t>Travel</t>
  </si>
  <si>
    <t>Subtotal</t>
  </si>
  <si>
    <t>Indirect Costs - 29.36%</t>
  </si>
  <si>
    <t>Ken MacDonald</t>
  </si>
  <si>
    <t>Dave Ward</t>
  </si>
  <si>
    <t>Tom Iverson</t>
  </si>
  <si>
    <t>Brian Lipscomb</t>
  </si>
  <si>
    <t>Anadromous Fish Monitoring Workshops Budget (provided by BPA 5/7/09)</t>
  </si>
  <si>
    <t>FY09 BPA Contribution through CBFWA for member Participation in Anadromous Fish Monitoring Workshops (from 7/1 canvas of members)</t>
  </si>
  <si>
    <t>Adjustments to accommodate (7/1/09 member canvas)</t>
  </si>
  <si>
    <t>Anadromous Fish Monitoring Workshops Budget (Adjusted per 7/1/09 member canvas)</t>
  </si>
  <si>
    <t>Salary Distribution</t>
  </si>
  <si>
    <t>Confederated Colville Tribes/UCUT</t>
  </si>
  <si>
    <t>Total CBFWA Staff FTE's for Monitoring Workshops</t>
  </si>
  <si>
    <t>Reductions in CBFWA Staff Budget to accommodate adjustments</t>
  </si>
  <si>
    <t>Total CBFWA AWP Budget</t>
  </si>
  <si>
    <t>%</t>
  </si>
  <si>
    <t>Hours</t>
  </si>
  <si>
    <t>Eliminate IT ($25,000)                Reduce Salaries ($45467-6%)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</si>
</sst>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00_);_(&quot;$&quot;* \(#,##0.000\);_(&quot;$&quot;* &quot;-&quot;???_);_(@_)"/>
    <numFmt numFmtId="169" formatCode="_(&quot;$&quot;* #,##0_);_(&quot;$&quot;* \(#,##0\);_(&quot;$&quot;* &quot;-&quot;??_);_(@_)"/>
    <numFmt numFmtId="170" formatCode="0.0"/>
    <numFmt numFmtId="171" formatCode="_(&quot;$&quot;* #,##0.0_);_(&quot;$&quot;* \(#,##0.0\);_(&quot;$&quot;* &quot;-&quot;??_);_(@_)"/>
  </numFmts>
  <fonts count="19">
    <font>
      <sz val="10"/>
      <name val="Arial"/>
      <family val="0"/>
    </font>
    <font>
      <b/>
      <sz val="18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0"/>
    </font>
    <font>
      <u val="single"/>
      <sz val="14"/>
      <name val="Times New Roman"/>
      <family val="0"/>
    </font>
    <font>
      <b/>
      <sz val="14"/>
      <color indexed="10"/>
      <name val="Times New Roman"/>
      <family val="0"/>
    </font>
    <font>
      <b/>
      <u val="single"/>
      <sz val="14"/>
      <color indexed="12"/>
      <name val="Times New Roman"/>
      <family val="0"/>
    </font>
    <font>
      <sz val="14"/>
      <color indexed="10"/>
      <name val="Times New Roman"/>
      <family val="0"/>
    </font>
    <font>
      <b/>
      <sz val="12"/>
      <color indexed="12"/>
      <name val="Times New Roman"/>
      <family val="0"/>
    </font>
    <font>
      <sz val="12"/>
      <color indexed="12"/>
      <name val="Times New Roman"/>
      <family val="0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2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u val="singleAccounting"/>
      <sz val="12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0" fontId="2" fillId="0" borderId="0" xfId="21" applyNumberFormat="1" applyFont="1" applyAlignment="1">
      <alignment horizontal="center"/>
    </xf>
    <xf numFmtId="0" fontId="4" fillId="0" borderId="0" xfId="0" applyFont="1" applyAlignment="1">
      <alignment/>
    </xf>
    <xf numFmtId="169" fontId="4" fillId="0" borderId="0" xfId="17" applyNumberFormat="1" applyFont="1" applyAlignment="1">
      <alignment/>
    </xf>
    <xf numFmtId="0" fontId="4" fillId="0" borderId="0" xfId="0" applyFont="1" applyAlignment="1">
      <alignment horizontal="left"/>
    </xf>
    <xf numFmtId="169" fontId="4" fillId="0" borderId="1" xfId="17" applyNumberFormat="1" applyFont="1" applyBorder="1" applyAlignment="1">
      <alignment/>
    </xf>
    <xf numFmtId="169" fontId="5" fillId="0" borderId="0" xfId="17" applyNumberFormat="1" applyFont="1" applyAlignment="1">
      <alignment/>
    </xf>
    <xf numFmtId="9" fontId="4" fillId="0" borderId="0" xfId="21" applyNumberFormat="1" applyFont="1" applyAlignment="1">
      <alignment/>
    </xf>
    <xf numFmtId="0" fontId="6" fillId="0" borderId="0" xfId="0" applyFont="1" applyAlignment="1">
      <alignment/>
    </xf>
    <xf numFmtId="169" fontId="6" fillId="0" borderId="1" xfId="17" applyNumberFormat="1" applyFont="1" applyBorder="1" applyAlignment="1">
      <alignment/>
    </xf>
    <xf numFmtId="0" fontId="7" fillId="0" borderId="0" xfId="0" applyFont="1" applyAlignment="1">
      <alignment/>
    </xf>
    <xf numFmtId="169" fontId="4" fillId="0" borderId="0" xfId="17" applyNumberFormat="1" applyFont="1" applyBorder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9" fontId="8" fillId="0" borderId="0" xfId="21" applyFont="1" applyAlignment="1">
      <alignment/>
    </xf>
    <xf numFmtId="0" fontId="6" fillId="0" borderId="0" xfId="0" applyFont="1" applyAlignment="1">
      <alignment horizontal="left" wrapText="1"/>
    </xf>
    <xf numFmtId="169" fontId="6" fillId="0" borderId="2" xfId="17" applyNumberFormat="1" applyFont="1" applyBorder="1" applyAlignment="1">
      <alignment/>
    </xf>
    <xf numFmtId="169" fontId="9" fillId="0" borderId="0" xfId="17" applyNumberFormat="1" applyFont="1" applyAlignment="1">
      <alignment/>
    </xf>
    <xf numFmtId="0" fontId="10" fillId="0" borderId="0" xfId="0" applyFont="1" applyAlignment="1">
      <alignment/>
    </xf>
    <xf numFmtId="169" fontId="2" fillId="0" borderId="0" xfId="0" applyNumberFormat="1" applyFont="1" applyAlignment="1">
      <alignment/>
    </xf>
    <xf numFmtId="44" fontId="11" fillId="0" borderId="0" xfId="0" applyNumberFormat="1" applyFont="1" applyAlignment="1">
      <alignment/>
    </xf>
    <xf numFmtId="169" fontId="3" fillId="0" borderId="0" xfId="17" applyNumberFormat="1" applyFont="1" applyAlignment="1">
      <alignment/>
    </xf>
    <xf numFmtId="0" fontId="3" fillId="0" borderId="0" xfId="0" applyFont="1" applyAlignment="1">
      <alignment/>
    </xf>
    <xf numFmtId="169" fontId="3" fillId="0" borderId="0" xfId="17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169" fontId="3" fillId="0" borderId="0" xfId="17" applyNumberFormat="1" applyFont="1" applyBorder="1" applyAlignment="1">
      <alignment/>
    </xf>
    <xf numFmtId="0" fontId="12" fillId="0" borderId="0" xfId="0" applyFont="1" applyAlignment="1">
      <alignment horizontal="left"/>
    </xf>
    <xf numFmtId="169" fontId="13" fillId="0" borderId="0" xfId="17" applyNumberFormat="1" applyFont="1" applyAlignment="1">
      <alignment/>
    </xf>
    <xf numFmtId="169" fontId="2" fillId="0" borderId="0" xfId="0" applyNumberFormat="1" applyFont="1" applyAlignment="1">
      <alignment/>
    </xf>
    <xf numFmtId="0" fontId="2" fillId="0" borderId="0" xfId="0" applyFont="1" applyAlignment="1" quotePrefix="1">
      <alignment horizontal="left"/>
    </xf>
    <xf numFmtId="169" fontId="2" fillId="0" borderId="0" xfId="17" applyNumberFormat="1" applyFont="1" applyAlignment="1">
      <alignment/>
    </xf>
    <xf numFmtId="169" fontId="4" fillId="0" borderId="0" xfId="17" applyNumberFormat="1" applyFont="1" applyAlignment="1">
      <alignment/>
    </xf>
    <xf numFmtId="169" fontId="4" fillId="0" borderId="1" xfId="17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 wrapText="1"/>
    </xf>
    <xf numFmtId="169" fontId="16" fillId="0" borderId="0" xfId="17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69" fontId="4" fillId="0" borderId="0" xfId="17" applyNumberFormat="1" applyFont="1" applyFill="1" applyAlignment="1">
      <alignment/>
    </xf>
    <xf numFmtId="169" fontId="4" fillId="0" borderId="0" xfId="17" applyNumberFormat="1" applyFont="1" applyBorder="1" applyAlignment="1">
      <alignment/>
    </xf>
    <xf numFmtId="169" fontId="4" fillId="0" borderId="1" xfId="17" applyNumberFormat="1" applyFont="1" applyFill="1" applyBorder="1" applyAlignment="1">
      <alignment/>
    </xf>
    <xf numFmtId="169" fontId="16" fillId="0" borderId="0" xfId="17" applyNumberFormat="1" applyFont="1" applyAlignment="1">
      <alignment horizontal="center" wrapText="1"/>
    </xf>
    <xf numFmtId="169" fontId="4" fillId="0" borderId="0" xfId="17" applyNumberFormat="1" applyFont="1" applyAlignment="1">
      <alignment horizontal="center"/>
    </xf>
    <xf numFmtId="169" fontId="4" fillId="0" borderId="0" xfId="17" applyNumberFormat="1" applyFont="1" applyBorder="1" applyAlignment="1">
      <alignment horizontal="center"/>
    </xf>
    <xf numFmtId="169" fontId="4" fillId="0" borderId="0" xfId="0" applyNumberFormat="1" applyFont="1" applyAlignment="1">
      <alignment horizontal="center"/>
    </xf>
    <xf numFmtId="169" fontId="4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5" fontId="3" fillId="0" borderId="0" xfId="0" applyNumberFormat="1" applyFont="1" applyAlignment="1">
      <alignment horizontal="center" vertical="center" wrapText="1"/>
    </xf>
    <xf numFmtId="169" fontId="3" fillId="0" borderId="0" xfId="17" applyNumberFormat="1" applyFont="1" applyAlignment="1">
      <alignment horizontal="center" vertical="center" wrapText="1"/>
    </xf>
    <xf numFmtId="169" fontId="3" fillId="0" borderId="0" xfId="17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69" fontId="2" fillId="0" borderId="0" xfId="17" applyNumberFormat="1" applyAlignment="1">
      <alignment/>
    </xf>
    <xf numFmtId="169" fontId="2" fillId="0" borderId="0" xfId="17" applyNumberFormat="1" applyFont="1" applyAlignment="1">
      <alignment/>
    </xf>
    <xf numFmtId="169" fontId="17" fillId="0" borderId="0" xfId="0" applyNumberFormat="1" applyFont="1" applyAlignment="1">
      <alignment/>
    </xf>
    <xf numFmtId="169" fontId="17" fillId="0" borderId="0" xfId="17" applyNumberFormat="1" applyFont="1" applyAlignment="1">
      <alignment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9" fontId="0" fillId="0" borderId="0" xfId="0" applyNumberFormat="1" applyAlignment="1">
      <alignment/>
    </xf>
    <xf numFmtId="9" fontId="0" fillId="0" borderId="0" xfId="21" applyAlignment="1">
      <alignment horizontal="center"/>
    </xf>
    <xf numFmtId="0" fontId="9" fillId="0" borderId="0" xfId="0" applyFont="1" applyAlignment="1">
      <alignment horizontal="center" wrapText="1"/>
    </xf>
    <xf numFmtId="44" fontId="9" fillId="0" borderId="0" xfId="17" applyFont="1" applyAlignment="1">
      <alignment horizontal="center" wrapText="1"/>
    </xf>
    <xf numFmtId="0" fontId="4" fillId="0" borderId="0" xfId="17" applyNumberFormat="1" applyFont="1" applyAlignment="1">
      <alignment/>
    </xf>
    <xf numFmtId="1" fontId="0" fillId="0" borderId="0" xfId="0" applyNumberFormat="1" applyAlignment="1">
      <alignment/>
    </xf>
    <xf numFmtId="169" fontId="4" fillId="0" borderId="0" xfId="21" applyNumberFormat="1" applyFont="1" applyAlignment="1">
      <alignment/>
    </xf>
    <xf numFmtId="9" fontId="0" fillId="0" borderId="0" xfId="21" applyAlignment="1">
      <alignment/>
    </xf>
    <xf numFmtId="169" fontId="4" fillId="0" borderId="0" xfId="17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2"/>
  <sheetViews>
    <sheetView tabSelected="1" zoomScale="75" zoomScaleNormal="75" workbookViewId="0" topLeftCell="A1">
      <selection activeCell="A7" sqref="A7"/>
    </sheetView>
  </sheetViews>
  <sheetFormatPr defaultColWidth="9.140625" defaultRowHeight="19.5" customHeight="1"/>
  <cols>
    <col min="1" max="1" width="43.28125" style="1" customWidth="1"/>
    <col min="2" max="2" width="24.57421875" style="1" customWidth="1"/>
    <col min="3" max="3" width="19.8515625" style="33" customWidth="1"/>
    <col min="4" max="4" width="19.8515625" style="33" hidden="1" customWidth="1"/>
    <col min="5" max="7" width="21.57421875" style="33" customWidth="1"/>
    <col min="8" max="8" width="21.28125" style="33" customWidth="1"/>
    <col min="9" max="10" width="20.57421875" style="1" bestFit="1" customWidth="1"/>
    <col min="11" max="11" width="23.00390625" style="1" bestFit="1" customWidth="1"/>
    <col min="12" max="16384" width="9.140625" style="1" customWidth="1"/>
  </cols>
  <sheetData>
    <row r="1" spans="1:10" ht="19.5" customHeight="1">
      <c r="A1" s="71" t="s">
        <v>35</v>
      </c>
      <c r="B1" s="71"/>
      <c r="C1" s="71"/>
      <c r="D1" s="71"/>
      <c r="E1" s="71"/>
      <c r="F1" s="71"/>
      <c r="G1" s="71"/>
      <c r="H1" s="71"/>
      <c r="I1"/>
      <c r="J1"/>
    </row>
    <row r="2" spans="1:10" ht="19.5" customHeight="1">
      <c r="A2" s="71" t="s">
        <v>15</v>
      </c>
      <c r="B2" s="71"/>
      <c r="C2" s="71"/>
      <c r="D2" s="71"/>
      <c r="E2" s="71"/>
      <c r="F2" s="71"/>
      <c r="G2" s="71"/>
      <c r="H2" s="71"/>
      <c r="I2"/>
      <c r="J2"/>
    </row>
    <row r="3" spans="1:10" ht="19.5" customHeight="1">
      <c r="A3" s="71" t="s">
        <v>16</v>
      </c>
      <c r="B3" s="71"/>
      <c r="C3" s="71"/>
      <c r="D3" s="71"/>
      <c r="E3" s="71"/>
      <c r="F3" s="71"/>
      <c r="G3" s="71"/>
      <c r="H3" s="71"/>
      <c r="I3"/>
      <c r="J3"/>
    </row>
    <row r="4" spans="1:10" ht="19.5" customHeight="1">
      <c r="A4" s="71" t="s">
        <v>17</v>
      </c>
      <c r="B4" s="71"/>
      <c r="C4" s="71"/>
      <c r="D4" s="71"/>
      <c r="E4" s="71"/>
      <c r="F4" s="71"/>
      <c r="G4" s="71"/>
      <c r="H4" s="71"/>
      <c r="I4"/>
      <c r="J4"/>
    </row>
    <row r="5" spans="1:10" ht="19.5" customHeight="1">
      <c r="A5" s="71"/>
      <c r="B5" s="71"/>
      <c r="I5"/>
      <c r="J5"/>
    </row>
    <row r="6" spans="1:10" ht="19.5" customHeight="1">
      <c r="A6"/>
      <c r="B6"/>
      <c r="C6" s="25"/>
      <c r="D6" s="25"/>
      <c r="E6" s="25"/>
      <c r="F6" s="25"/>
      <c r="G6" s="25"/>
      <c r="H6" s="25"/>
      <c r="I6"/>
      <c r="J6"/>
    </row>
    <row r="7" spans="1:11" s="54" customFormat="1" ht="80.25" customHeight="1">
      <c r="A7" s="49" t="s">
        <v>18</v>
      </c>
      <c r="B7" s="50" t="s">
        <v>41</v>
      </c>
      <c r="C7" s="51" t="s">
        <v>39</v>
      </c>
      <c r="D7" s="52" t="s">
        <v>38</v>
      </c>
      <c r="E7" s="51" t="s">
        <v>52</v>
      </c>
      <c r="F7" s="51" t="s">
        <v>55</v>
      </c>
      <c r="G7" s="51" t="s">
        <v>54</v>
      </c>
      <c r="H7" s="51" t="s">
        <v>40</v>
      </c>
      <c r="I7" s="53"/>
      <c r="J7" s="53"/>
      <c r="K7" s="53"/>
    </row>
    <row r="8" spans="1:11" ht="19.5" customHeight="1">
      <c r="A8" s="2"/>
      <c r="B8" s="3"/>
      <c r="I8"/>
      <c r="J8"/>
      <c r="K8"/>
    </row>
    <row r="9" spans="2:11" ht="19.5" customHeight="1">
      <c r="B9" s="3"/>
      <c r="I9"/>
      <c r="J9"/>
      <c r="K9"/>
    </row>
    <row r="10" spans="1:11" ht="19.5" customHeight="1">
      <c r="A10" s="4" t="s">
        <v>19</v>
      </c>
      <c r="B10" s="5">
        <v>714462</v>
      </c>
      <c r="C10" s="33">
        <v>46856.97</v>
      </c>
      <c r="E10" s="33">
        <v>172000</v>
      </c>
      <c r="F10" s="33">
        <v>113000</v>
      </c>
      <c r="G10" s="33">
        <v>-41806</v>
      </c>
      <c r="H10" s="33">
        <v>668995</v>
      </c>
      <c r="I10"/>
      <c r="J10" s="62"/>
      <c r="K10"/>
    </row>
    <row r="11" spans="1:11" ht="19.5" customHeight="1">
      <c r="A11" s="4" t="s">
        <v>20</v>
      </c>
      <c r="B11" s="5">
        <f>+B10*0.4539</f>
        <v>324294.3018</v>
      </c>
      <c r="C11" s="33">
        <v>4095.77</v>
      </c>
      <c r="E11" s="5">
        <f>+E10*0.4539</f>
        <v>78070.8</v>
      </c>
      <c r="F11" s="5">
        <f>+F10*0.4539</f>
        <v>51290.700000000004</v>
      </c>
      <c r="G11" s="5">
        <f>+G10*0.4539</f>
        <v>-18975.7434</v>
      </c>
      <c r="H11" s="5">
        <f>+H10*0.4539</f>
        <v>303656.83050000004</v>
      </c>
      <c r="I11"/>
      <c r="J11" s="68"/>
      <c r="K11"/>
    </row>
    <row r="12" spans="1:11" ht="19.5" customHeight="1">
      <c r="A12" s="6" t="s">
        <v>21</v>
      </c>
      <c r="B12" s="5">
        <v>53000</v>
      </c>
      <c r="C12" s="33">
        <v>0</v>
      </c>
      <c r="E12" s="33">
        <v>9649</v>
      </c>
      <c r="F12" s="33">
        <v>4092</v>
      </c>
      <c r="G12" s="33">
        <f>F12-E12</f>
        <v>-5557</v>
      </c>
      <c r="H12" s="33">
        <v>53000</v>
      </c>
      <c r="I12"/>
      <c r="J12" s="69"/>
      <c r="K12"/>
    </row>
    <row r="13" spans="1:11" ht="19.5" customHeight="1">
      <c r="A13" s="6" t="s">
        <v>22</v>
      </c>
      <c r="B13" s="5">
        <v>25000</v>
      </c>
      <c r="C13" s="33">
        <v>0</v>
      </c>
      <c r="E13" s="33">
        <v>0</v>
      </c>
      <c r="F13" s="33">
        <v>0</v>
      </c>
      <c r="G13" s="33">
        <v>-25000</v>
      </c>
      <c r="H13" s="33">
        <v>0</v>
      </c>
      <c r="I13"/>
      <c r="J13"/>
      <c r="K13"/>
    </row>
    <row r="14" spans="1:11" ht="19.5" customHeight="1">
      <c r="A14" s="4" t="s">
        <v>23</v>
      </c>
      <c r="B14" s="5">
        <v>750</v>
      </c>
      <c r="C14" s="33">
        <v>0</v>
      </c>
      <c r="E14" s="33">
        <v>0</v>
      </c>
      <c r="F14" s="33">
        <v>0</v>
      </c>
      <c r="H14" s="33">
        <v>750</v>
      </c>
      <c r="I14"/>
      <c r="J14"/>
      <c r="K14"/>
    </row>
    <row r="15" spans="1:11" ht="19.5" customHeight="1">
      <c r="A15" s="4" t="s">
        <v>24</v>
      </c>
      <c r="B15" s="5">
        <v>20000</v>
      </c>
      <c r="C15" s="33">
        <v>0</v>
      </c>
      <c r="E15" s="33">
        <v>0</v>
      </c>
      <c r="F15" s="33">
        <v>0</v>
      </c>
      <c r="H15" s="33">
        <f>+B15-C15-D15+F15</f>
        <v>20000</v>
      </c>
      <c r="I15"/>
      <c r="J15"/>
      <c r="K15"/>
    </row>
    <row r="16" spans="1:11" ht="19.5" customHeight="1">
      <c r="A16" s="4" t="s">
        <v>25</v>
      </c>
      <c r="B16" s="5">
        <v>466</v>
      </c>
      <c r="C16" s="33">
        <v>0</v>
      </c>
      <c r="D16" s="33">
        <v>0</v>
      </c>
      <c r="E16" s="33">
        <v>0</v>
      </c>
      <c r="F16" s="33">
        <v>0</v>
      </c>
      <c r="H16" s="33">
        <v>635</v>
      </c>
      <c r="I16"/>
      <c r="J16"/>
      <c r="K16"/>
    </row>
    <row r="17" spans="1:11" ht="19.5" customHeight="1">
      <c r="A17" s="4" t="s">
        <v>26</v>
      </c>
      <c r="B17" s="5">
        <v>10000</v>
      </c>
      <c r="C17" s="33">
        <v>0</v>
      </c>
      <c r="D17" s="33">
        <v>0</v>
      </c>
      <c r="E17" s="33">
        <v>0</v>
      </c>
      <c r="F17" s="33">
        <v>0</v>
      </c>
      <c r="H17" s="33">
        <f>+B17-C17-D17+F17</f>
        <v>10000</v>
      </c>
      <c r="I17"/>
      <c r="J17"/>
      <c r="K17"/>
    </row>
    <row r="18" spans="1:11" ht="19.5" customHeight="1">
      <c r="A18" s="4" t="s">
        <v>27</v>
      </c>
      <c r="B18" s="5">
        <v>4000</v>
      </c>
      <c r="C18" s="33">
        <v>0</v>
      </c>
      <c r="D18" s="33">
        <v>0</v>
      </c>
      <c r="E18" s="33">
        <v>0</v>
      </c>
      <c r="F18" s="33">
        <v>0</v>
      </c>
      <c r="H18" s="33">
        <f>+B18-C18-D18+F18</f>
        <v>4000</v>
      </c>
      <c r="I18"/>
      <c r="J18"/>
      <c r="K18"/>
    </row>
    <row r="19" spans="1:11" ht="19.5" customHeight="1">
      <c r="A19" s="4" t="s">
        <v>28</v>
      </c>
      <c r="B19" s="13">
        <v>7500</v>
      </c>
      <c r="C19" s="33">
        <v>600</v>
      </c>
      <c r="D19" s="33">
        <v>0</v>
      </c>
      <c r="E19" s="33">
        <v>0</v>
      </c>
      <c r="F19" s="33">
        <v>0</v>
      </c>
      <c r="H19" s="33">
        <f>+B19-C19-D19+F19</f>
        <v>6900</v>
      </c>
      <c r="I19"/>
      <c r="J19"/>
      <c r="K19"/>
    </row>
    <row r="20" spans="1:11" ht="19.5" customHeight="1">
      <c r="A20" s="6" t="s">
        <v>36</v>
      </c>
      <c r="B20" s="7">
        <v>23500</v>
      </c>
      <c r="C20" s="34">
        <v>0</v>
      </c>
      <c r="D20" s="34">
        <v>0</v>
      </c>
      <c r="E20" s="34">
        <v>0</v>
      </c>
      <c r="F20" s="34">
        <v>0</v>
      </c>
      <c r="G20" s="34"/>
      <c r="H20" s="34">
        <f>+B20-C20-D20+F20</f>
        <v>23500</v>
      </c>
      <c r="I20"/>
      <c r="J20"/>
      <c r="K20"/>
    </row>
    <row r="21" spans="1:11" ht="19.5" customHeight="1">
      <c r="A21" s="4"/>
      <c r="B21" s="8"/>
      <c r="I21"/>
      <c r="J21"/>
      <c r="K21"/>
    </row>
    <row r="22" spans="1:11" ht="19.5" customHeight="1">
      <c r="A22" s="4" t="s">
        <v>14</v>
      </c>
      <c r="B22" s="5">
        <f aca="true" t="shared" si="0" ref="B22:H22">SUM(B10:B21)</f>
        <v>1182972.3018</v>
      </c>
      <c r="C22" s="5">
        <f t="shared" si="0"/>
        <v>51552.74</v>
      </c>
      <c r="D22" s="5">
        <f t="shared" si="0"/>
        <v>0</v>
      </c>
      <c r="E22" s="5">
        <f t="shared" si="0"/>
        <v>259719.8</v>
      </c>
      <c r="F22" s="5">
        <f t="shared" si="0"/>
        <v>168382.7</v>
      </c>
      <c r="G22" s="5">
        <f t="shared" si="0"/>
        <v>-91338.7434</v>
      </c>
      <c r="H22" s="5">
        <f t="shared" si="0"/>
        <v>1091436.8305000002</v>
      </c>
      <c r="I22"/>
      <c r="J22"/>
      <c r="K22"/>
    </row>
    <row r="23" spans="1:11" ht="19.5" customHeight="1">
      <c r="A23" s="4" t="s">
        <v>29</v>
      </c>
      <c r="B23" s="7">
        <f aca="true" t="shared" si="1" ref="B23:H23">+B22*0.2936</f>
        <v>347320.66780848004</v>
      </c>
      <c r="C23" s="7">
        <f t="shared" si="1"/>
        <v>15135.884464</v>
      </c>
      <c r="D23" s="7">
        <f t="shared" si="1"/>
        <v>0</v>
      </c>
      <c r="E23" s="7">
        <f t="shared" si="1"/>
        <v>76253.73328</v>
      </c>
      <c r="F23" s="7">
        <f t="shared" si="1"/>
        <v>49437.16072000001</v>
      </c>
      <c r="G23" s="7">
        <f t="shared" si="1"/>
        <v>-26817.055062240004</v>
      </c>
      <c r="H23" s="7">
        <f t="shared" si="1"/>
        <v>320445.85343480005</v>
      </c>
      <c r="I23"/>
      <c r="J23"/>
      <c r="K23"/>
    </row>
    <row r="24" spans="1:11" ht="19.5" customHeight="1">
      <c r="A24" s="4"/>
      <c r="B24" s="9"/>
      <c r="I24"/>
      <c r="J24"/>
      <c r="K24"/>
    </row>
    <row r="25" spans="1:11" ht="19.5" customHeight="1">
      <c r="A25" s="10" t="s">
        <v>30</v>
      </c>
      <c r="B25" s="11">
        <f aca="true" t="shared" si="2" ref="B25:H25">SUM(B22:B23)</f>
        <v>1530292.96960848</v>
      </c>
      <c r="C25" s="11">
        <f t="shared" si="2"/>
        <v>66688.624464</v>
      </c>
      <c r="D25" s="11">
        <f t="shared" si="2"/>
        <v>0</v>
      </c>
      <c r="E25" s="11">
        <f t="shared" si="2"/>
        <v>335973.53328</v>
      </c>
      <c r="F25" s="11">
        <f t="shared" si="2"/>
        <v>217819.86072000003</v>
      </c>
      <c r="G25" s="11">
        <f t="shared" si="2"/>
        <v>-118155.79846224001</v>
      </c>
      <c r="H25" s="11">
        <f t="shared" si="2"/>
        <v>1411882.6839348003</v>
      </c>
      <c r="I25"/>
      <c r="J25"/>
      <c r="K25"/>
    </row>
    <row r="26" spans="1:11" ht="19.5" customHeight="1">
      <c r="A26" s="4"/>
      <c r="B26" s="5"/>
      <c r="I26"/>
      <c r="J26"/>
      <c r="K26"/>
    </row>
    <row r="27" spans="1:11" ht="19.5" customHeight="1">
      <c r="A27" s="12" t="s">
        <v>31</v>
      </c>
      <c r="B27" s="5"/>
      <c r="I27"/>
      <c r="J27"/>
      <c r="K27"/>
    </row>
    <row r="28" spans="1:11" ht="19.5" customHeight="1">
      <c r="A28" s="4"/>
      <c r="B28" s="5"/>
      <c r="I28"/>
      <c r="J28"/>
      <c r="K28"/>
    </row>
    <row r="29" spans="1:11" ht="19.5" customHeight="1">
      <c r="A29" s="4" t="s">
        <v>32</v>
      </c>
      <c r="B29" s="13">
        <f>'F&amp;WManager Participation'!B19</f>
        <v>323500</v>
      </c>
      <c r="C29" s="33">
        <v>0</v>
      </c>
      <c r="D29" s="33">
        <v>0</v>
      </c>
      <c r="E29" s="33">
        <v>146300</v>
      </c>
      <c r="F29" s="33">
        <v>251047</v>
      </c>
      <c r="G29" s="33">
        <f>F29-E29</f>
        <v>104747</v>
      </c>
      <c r="H29" s="33">
        <f>+B29-C29+F29</f>
        <v>574547</v>
      </c>
      <c r="I29"/>
      <c r="J29"/>
      <c r="K29"/>
    </row>
    <row r="30" spans="1:11" ht="19.5" customHeight="1">
      <c r="A30" s="4"/>
      <c r="B30" s="5"/>
      <c r="I30"/>
      <c r="J30"/>
      <c r="K30"/>
    </row>
    <row r="31" spans="1:11" ht="19.5" customHeight="1">
      <c r="A31" s="4" t="s">
        <v>33</v>
      </c>
      <c r="B31" s="7">
        <f>+B29*0.128</f>
        <v>41408</v>
      </c>
      <c r="C31" s="7">
        <f>+C29*0.128</f>
        <v>0</v>
      </c>
      <c r="D31" s="7">
        <v>0</v>
      </c>
      <c r="E31" s="7">
        <f>+E29*0.128</f>
        <v>18726.4</v>
      </c>
      <c r="F31" s="7">
        <f>+F29*0.128</f>
        <v>32134.016</v>
      </c>
      <c r="G31" s="7">
        <f>+G29*0.128</f>
        <v>13407.616</v>
      </c>
      <c r="H31" s="7">
        <f>+H29*0.128</f>
        <v>73542.016</v>
      </c>
      <c r="I31"/>
      <c r="J31"/>
      <c r="K31"/>
    </row>
    <row r="32" spans="1:11" ht="19.5" customHeight="1">
      <c r="A32" s="4"/>
      <c r="B32" s="9"/>
      <c r="I32"/>
      <c r="J32"/>
      <c r="K32"/>
    </row>
    <row r="33" spans="1:11" ht="19.5" customHeight="1">
      <c r="A33" s="14" t="s">
        <v>34</v>
      </c>
      <c r="B33" s="11">
        <f>+B29+B31</f>
        <v>364908</v>
      </c>
      <c r="C33" s="11">
        <f>+C29+C31</f>
        <v>0</v>
      </c>
      <c r="D33" s="11">
        <v>0</v>
      </c>
      <c r="E33" s="11">
        <f>+E29+E31</f>
        <v>165026.4</v>
      </c>
      <c r="F33" s="11">
        <f>+F29+F31</f>
        <v>283181.016</v>
      </c>
      <c r="G33" s="11">
        <f>+G29+G31</f>
        <v>118154.616</v>
      </c>
      <c r="H33" s="11">
        <f>+H29+H31</f>
        <v>648089.0160000001</v>
      </c>
      <c r="I33"/>
      <c r="J33"/>
      <c r="K33"/>
    </row>
    <row r="34" spans="1:11" ht="19.5" customHeight="1">
      <c r="A34" s="15"/>
      <c r="B34" s="16"/>
      <c r="I34"/>
      <c r="J34"/>
      <c r="K34"/>
    </row>
    <row r="35" spans="1:11" ht="19.5" customHeight="1" thickBot="1">
      <c r="A35" s="17" t="s">
        <v>60</v>
      </c>
      <c r="B35" s="18">
        <f aca="true" t="shared" si="3" ref="B35:H35">+B33+B25</f>
        <v>1895200.96960848</v>
      </c>
      <c r="C35" s="18">
        <f t="shared" si="3"/>
        <v>66688.624464</v>
      </c>
      <c r="D35" s="18">
        <f t="shared" si="3"/>
        <v>0</v>
      </c>
      <c r="E35" s="18">
        <f t="shared" si="3"/>
        <v>500999.93328</v>
      </c>
      <c r="F35" s="18">
        <f t="shared" si="3"/>
        <v>501000.87672000006</v>
      </c>
      <c r="G35" s="18">
        <f t="shared" si="3"/>
        <v>-1.1824622400163207</v>
      </c>
      <c r="H35" s="18">
        <f t="shared" si="3"/>
        <v>2059971.6999348004</v>
      </c>
      <c r="I35"/>
      <c r="J35" s="62"/>
      <c r="K35"/>
    </row>
    <row r="36" spans="1:11" ht="19.5" customHeight="1" hidden="1">
      <c r="A36" s="17"/>
      <c r="B36" s="4"/>
      <c r="I36"/>
      <c r="J36"/>
      <c r="K36"/>
    </row>
    <row r="37" spans="1:11" ht="19.5" customHeight="1" hidden="1">
      <c r="A37" s="4"/>
      <c r="B37" s="5"/>
      <c r="I37"/>
      <c r="J37"/>
      <c r="K37"/>
    </row>
    <row r="38" spans="1:11" s="20" customFormat="1" ht="41.25" customHeight="1" thickTop="1">
      <c r="A38" s="65" t="s">
        <v>58</v>
      </c>
      <c r="B38" s="19"/>
      <c r="C38" s="33"/>
      <c r="D38" s="33"/>
      <c r="E38" s="66">
        <v>1.62</v>
      </c>
      <c r="F38" s="66">
        <v>1.05</v>
      </c>
      <c r="G38" s="33"/>
      <c r="H38" s="33"/>
      <c r="I38"/>
      <c r="J38"/>
      <c r="K38"/>
    </row>
    <row r="39" spans="1:11" ht="36" customHeight="1">
      <c r="A39" s="64" t="s">
        <v>59</v>
      </c>
      <c r="B39" s="21"/>
      <c r="G39" s="70" t="s">
        <v>63</v>
      </c>
      <c r="H39" s="70"/>
      <c r="I39"/>
      <c r="J39"/>
      <c r="K39"/>
    </row>
    <row r="40" spans="1:11" ht="19.5" customHeight="1">
      <c r="A40" s="22"/>
      <c r="B40" s="23"/>
      <c r="I40"/>
      <c r="J40"/>
      <c r="K40"/>
    </row>
    <row r="41" spans="1:2" ht="19.5" customHeight="1">
      <c r="A41" s="24"/>
      <c r="B41" s="23"/>
    </row>
    <row r="42" spans="1:2" ht="19.5" customHeight="1">
      <c r="A42" s="24"/>
      <c r="B42" s="25"/>
    </row>
    <row r="43" spans="1:2" ht="19.5" customHeight="1">
      <c r="A43" s="26"/>
      <c r="B43" s="27"/>
    </row>
    <row r="44" spans="1:2" ht="19.5" customHeight="1">
      <c r="A44" s="28"/>
      <c r="B44" s="23"/>
    </row>
    <row r="45" spans="1:2" ht="19.5" customHeight="1">
      <c r="A45" s="24"/>
      <c r="B45" s="29"/>
    </row>
    <row r="46" spans="1:2" ht="19.5" customHeight="1">
      <c r="A46" s="24"/>
      <c r="B46" s="23"/>
    </row>
    <row r="47" ht="19.5" customHeight="1">
      <c r="B47" s="30"/>
    </row>
    <row r="48" spans="1:2" ht="19.5" customHeight="1">
      <c r="A48" s="31"/>
      <c r="B48" s="32"/>
    </row>
    <row r="49" ht="19.5" customHeight="1">
      <c r="B49" s="32"/>
    </row>
    <row r="50" ht="19.5" customHeight="1">
      <c r="B50" s="32"/>
    </row>
    <row r="51" spans="1:2" ht="19.5" customHeight="1">
      <c r="A51" s="31"/>
      <c r="B51" s="32"/>
    </row>
    <row r="52" ht="19.5" customHeight="1">
      <c r="B52" s="32"/>
    </row>
    <row r="53" ht="19.5" customHeight="1">
      <c r="B53" s="32"/>
    </row>
    <row r="54" ht="19.5" customHeight="1">
      <c r="B54" s="32"/>
    </row>
    <row r="55" ht="19.5" customHeight="1">
      <c r="B55" s="32"/>
    </row>
    <row r="56" ht="19.5" customHeight="1">
      <c r="B56" s="32"/>
    </row>
    <row r="57" ht="19.5" customHeight="1">
      <c r="B57" s="32"/>
    </row>
    <row r="58" ht="19.5" customHeight="1">
      <c r="B58" s="32"/>
    </row>
    <row r="59" ht="19.5" customHeight="1">
      <c r="B59" s="32"/>
    </row>
    <row r="60" ht="19.5" customHeight="1">
      <c r="B60" s="32"/>
    </row>
    <row r="61" ht="19.5" customHeight="1">
      <c r="B61" s="32"/>
    </row>
    <row r="62" ht="19.5" customHeight="1">
      <c r="B62" s="32"/>
    </row>
    <row r="63" ht="19.5" customHeight="1">
      <c r="B63" s="32"/>
    </row>
    <row r="64" ht="19.5" customHeight="1">
      <c r="B64" s="32"/>
    </row>
    <row r="65" ht="19.5" customHeight="1">
      <c r="B65" s="32"/>
    </row>
    <row r="66" ht="19.5" customHeight="1">
      <c r="B66" s="32"/>
    </row>
    <row r="67" ht="19.5" customHeight="1">
      <c r="B67" s="32"/>
    </row>
    <row r="68" ht="19.5" customHeight="1">
      <c r="B68" s="32"/>
    </row>
    <row r="69" ht="19.5" customHeight="1">
      <c r="B69" s="32"/>
    </row>
    <row r="70" ht="19.5" customHeight="1">
      <c r="B70" s="32"/>
    </row>
    <row r="71" ht="19.5" customHeight="1">
      <c r="B71" s="32"/>
    </row>
    <row r="72" ht="19.5" customHeight="1">
      <c r="B72" s="32"/>
    </row>
    <row r="73" ht="19.5" customHeight="1">
      <c r="B73" s="32"/>
    </row>
    <row r="74" ht="19.5" customHeight="1">
      <c r="B74" s="32"/>
    </row>
    <row r="75" ht="19.5" customHeight="1">
      <c r="B75" s="32"/>
    </row>
    <row r="76" ht="19.5" customHeight="1">
      <c r="B76" s="32"/>
    </row>
    <row r="77" ht="19.5" customHeight="1">
      <c r="B77" s="32"/>
    </row>
    <row r="78" ht="19.5" customHeight="1">
      <c r="B78" s="32"/>
    </row>
    <row r="79" ht="19.5" customHeight="1">
      <c r="B79" s="32"/>
    </row>
    <row r="80" ht="19.5" customHeight="1">
      <c r="B80" s="32"/>
    </row>
    <row r="81" ht="19.5" customHeight="1">
      <c r="B81" s="32"/>
    </row>
    <row r="82" ht="19.5" customHeight="1">
      <c r="B82" s="32"/>
    </row>
    <row r="83" ht="19.5" customHeight="1">
      <c r="B83" s="32"/>
    </row>
    <row r="84" ht="19.5" customHeight="1">
      <c r="B84" s="32"/>
    </row>
    <row r="85" ht="19.5" customHeight="1">
      <c r="B85" s="32"/>
    </row>
    <row r="86" ht="19.5" customHeight="1">
      <c r="B86" s="32"/>
    </row>
    <row r="87" ht="19.5" customHeight="1">
      <c r="B87" s="32"/>
    </row>
    <row r="88" ht="19.5" customHeight="1">
      <c r="B88" s="32"/>
    </row>
    <row r="89" ht="19.5" customHeight="1">
      <c r="B89" s="32"/>
    </row>
    <row r="90" ht="19.5" customHeight="1">
      <c r="B90" s="32"/>
    </row>
    <row r="91" ht="19.5" customHeight="1">
      <c r="B91" s="32"/>
    </row>
    <row r="92" ht="19.5" customHeight="1">
      <c r="B92" s="32"/>
    </row>
    <row r="93" ht="19.5" customHeight="1">
      <c r="B93" s="32"/>
    </row>
    <row r="94" ht="19.5" customHeight="1">
      <c r="B94" s="32"/>
    </row>
    <row r="95" ht="19.5" customHeight="1">
      <c r="B95" s="32"/>
    </row>
    <row r="96" ht="19.5" customHeight="1">
      <c r="B96" s="32"/>
    </row>
    <row r="97" ht="19.5" customHeight="1">
      <c r="B97" s="32"/>
    </row>
    <row r="98" ht="19.5" customHeight="1">
      <c r="B98" s="32"/>
    </row>
    <row r="99" ht="19.5" customHeight="1">
      <c r="B99" s="32"/>
    </row>
    <row r="100" ht="19.5" customHeight="1">
      <c r="B100" s="32"/>
    </row>
    <row r="101" ht="19.5" customHeight="1">
      <c r="B101" s="32"/>
    </row>
    <row r="102" ht="19.5" customHeight="1">
      <c r="B102" s="32"/>
    </row>
    <row r="103" ht="19.5" customHeight="1">
      <c r="B103" s="32"/>
    </row>
    <row r="104" ht="19.5" customHeight="1">
      <c r="B104" s="32"/>
    </row>
    <row r="105" ht="19.5" customHeight="1">
      <c r="B105" s="32"/>
    </row>
    <row r="106" ht="19.5" customHeight="1">
      <c r="B106" s="32"/>
    </row>
    <row r="107" ht="19.5" customHeight="1">
      <c r="B107" s="32"/>
    </row>
    <row r="108" ht="19.5" customHeight="1">
      <c r="B108" s="32"/>
    </row>
    <row r="109" ht="19.5" customHeight="1">
      <c r="B109" s="32"/>
    </row>
    <row r="110" ht="19.5" customHeight="1">
      <c r="B110" s="32"/>
    </row>
    <row r="111" ht="19.5" customHeight="1">
      <c r="B111" s="32"/>
    </row>
    <row r="112" ht="19.5" customHeight="1">
      <c r="B112" s="32"/>
    </row>
    <row r="113" ht="19.5" customHeight="1">
      <c r="B113" s="32"/>
    </row>
    <row r="114" ht="19.5" customHeight="1">
      <c r="B114" s="32"/>
    </row>
    <row r="115" ht="19.5" customHeight="1">
      <c r="B115" s="32"/>
    </row>
    <row r="116" ht="19.5" customHeight="1">
      <c r="B116" s="32"/>
    </row>
    <row r="117" ht="19.5" customHeight="1">
      <c r="B117" s="32"/>
    </row>
    <row r="118" ht="19.5" customHeight="1">
      <c r="B118" s="32"/>
    </row>
    <row r="119" ht="19.5" customHeight="1">
      <c r="B119" s="32"/>
    </row>
    <row r="120" ht="19.5" customHeight="1">
      <c r="B120" s="32"/>
    </row>
    <row r="121" ht="19.5" customHeight="1">
      <c r="B121" s="32"/>
    </row>
    <row r="122" ht="19.5" customHeight="1">
      <c r="B122" s="32"/>
    </row>
  </sheetData>
  <mergeCells count="6">
    <mergeCell ref="G39:H39"/>
    <mergeCell ref="A5:B5"/>
    <mergeCell ref="A1:H1"/>
    <mergeCell ref="A2:H2"/>
    <mergeCell ref="A3:H3"/>
    <mergeCell ref="A4:H4"/>
  </mergeCells>
  <printOptions/>
  <pageMargins left="0.75" right="0.75" top="1" bottom="1" header="0.5" footer="0.5"/>
  <pageSetup fitToHeight="1" fitToWidth="1" horizontalDpi="600" verticalDpi="600" orientation="landscape" scale="56" r:id="rId1"/>
  <headerFooter alignWithMargins="0">
    <oddFooter>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workbookViewId="0" topLeftCell="A1">
      <selection activeCell="C19" sqref="C19"/>
    </sheetView>
  </sheetViews>
  <sheetFormatPr defaultColWidth="9.140625" defaultRowHeight="12.75"/>
  <cols>
    <col min="1" max="1" width="61.7109375" style="38" bestFit="1" customWidth="1"/>
    <col min="2" max="2" width="20.421875" style="38" customWidth="1"/>
    <col min="3" max="3" width="38.00390625" style="33" customWidth="1"/>
    <col min="4" max="4" width="20.00390625" style="38" customWidth="1"/>
    <col min="5" max="16384" width="9.140625" style="38" customWidth="1"/>
  </cols>
  <sheetData>
    <row r="1" spans="1:4" ht="99" customHeight="1">
      <c r="A1" s="35" t="s">
        <v>0</v>
      </c>
      <c r="B1" s="36" t="s">
        <v>37</v>
      </c>
      <c r="C1" s="44" t="s">
        <v>53</v>
      </c>
      <c r="D1" s="36" t="s">
        <v>14</v>
      </c>
    </row>
    <row r="2" ht="18.75">
      <c r="C2" s="37"/>
    </row>
    <row r="3" spans="3:4" ht="18.75">
      <c r="C3" s="45"/>
      <c r="D3" s="39"/>
    </row>
    <row r="4" spans="1:4" ht="18.75">
      <c r="A4" s="38" t="s">
        <v>1</v>
      </c>
      <c r="B4" s="41">
        <v>15000</v>
      </c>
      <c r="C4" s="45"/>
      <c r="D4" s="47">
        <f>SUM(B4:C4)</f>
        <v>15000</v>
      </c>
    </row>
    <row r="5" spans="1:4" ht="18.75">
      <c r="A5" s="38" t="s">
        <v>57</v>
      </c>
      <c r="B5" s="41">
        <v>15000</v>
      </c>
      <c r="C5" s="45">
        <v>20000</v>
      </c>
      <c r="D5" s="47">
        <f aca="true" t="shared" si="0" ref="D5:D17">SUM(B5:C5)</f>
        <v>35000</v>
      </c>
    </row>
    <row r="6" spans="1:4" ht="18.75">
      <c r="A6" s="38" t="s">
        <v>2</v>
      </c>
      <c r="B6" s="41">
        <v>6000</v>
      </c>
      <c r="C6" s="45"/>
      <c r="D6" s="47">
        <f t="shared" si="0"/>
        <v>6000</v>
      </c>
    </row>
    <row r="7" spans="1:4" ht="18.75">
      <c r="A7" s="38" t="s">
        <v>3</v>
      </c>
      <c r="B7" s="41">
        <v>25000</v>
      </c>
      <c r="C7" s="45"/>
      <c r="D7" s="47">
        <f t="shared" si="0"/>
        <v>25000</v>
      </c>
    </row>
    <row r="8" spans="1:4" ht="18.75">
      <c r="A8" s="38" t="s">
        <v>4</v>
      </c>
      <c r="B8" s="41">
        <v>17000</v>
      </c>
      <c r="C8" s="45"/>
      <c r="D8" s="47">
        <f t="shared" si="0"/>
        <v>17000</v>
      </c>
    </row>
    <row r="9" spans="1:4" ht="18.75">
      <c r="A9" s="38" t="s">
        <v>5</v>
      </c>
      <c r="B9" s="41">
        <v>35000</v>
      </c>
      <c r="C9" s="45">
        <f>(146300-19314)/3</f>
        <v>42328.666666666664</v>
      </c>
      <c r="D9" s="47">
        <f t="shared" si="0"/>
        <v>77328.66666666666</v>
      </c>
    </row>
    <row r="10" spans="1:4" ht="18.75">
      <c r="A10" s="38" t="s">
        <v>6</v>
      </c>
      <c r="B10" s="41">
        <v>10000</v>
      </c>
      <c r="C10" s="45"/>
      <c r="D10" s="47">
        <f t="shared" si="0"/>
        <v>10000</v>
      </c>
    </row>
    <row r="11" spans="1:4" ht="18.75">
      <c r="A11" s="38" t="s">
        <v>7</v>
      </c>
      <c r="B11" s="41">
        <v>60000</v>
      </c>
      <c r="C11" s="45">
        <v>19314</v>
      </c>
      <c r="D11" s="47">
        <f t="shared" si="0"/>
        <v>79314</v>
      </c>
    </row>
    <row r="12" spans="1:4" ht="18.75">
      <c r="A12" s="38" t="s">
        <v>8</v>
      </c>
      <c r="B12" s="41">
        <v>37500</v>
      </c>
      <c r="C12" s="45">
        <v>97404</v>
      </c>
      <c r="D12" s="47">
        <f t="shared" si="0"/>
        <v>134904</v>
      </c>
    </row>
    <row r="13" spans="1:4" ht="18.75">
      <c r="A13" s="38" t="s">
        <v>9</v>
      </c>
      <c r="B13" s="41">
        <v>25000</v>
      </c>
      <c r="C13" s="45"/>
      <c r="D13" s="47">
        <f t="shared" si="0"/>
        <v>25000</v>
      </c>
    </row>
    <row r="14" spans="1:4" ht="18.75">
      <c r="A14" s="38" t="s">
        <v>10</v>
      </c>
      <c r="B14" s="41">
        <v>15000</v>
      </c>
      <c r="C14" s="45"/>
      <c r="D14" s="47">
        <f t="shared" si="0"/>
        <v>15000</v>
      </c>
    </row>
    <row r="15" spans="1:4" ht="18.75">
      <c r="A15" s="38" t="s">
        <v>11</v>
      </c>
      <c r="B15" s="41">
        <v>6000</v>
      </c>
      <c r="C15" s="46"/>
      <c r="D15" s="47">
        <f t="shared" si="0"/>
        <v>6000</v>
      </c>
    </row>
    <row r="16" spans="1:4" ht="18.75">
      <c r="A16" s="38" t="s">
        <v>12</v>
      </c>
      <c r="B16" s="41">
        <v>45000</v>
      </c>
      <c r="C16" s="42">
        <v>72000</v>
      </c>
      <c r="D16" s="47">
        <f t="shared" si="0"/>
        <v>117000</v>
      </c>
    </row>
    <row r="17" spans="1:4" ht="18.75">
      <c r="A17" s="38" t="s">
        <v>13</v>
      </c>
      <c r="B17" s="43">
        <v>12000</v>
      </c>
      <c r="C17" s="34"/>
      <c r="D17" s="48">
        <f t="shared" si="0"/>
        <v>12000</v>
      </c>
    </row>
    <row r="18" spans="2:3" ht="18.75">
      <c r="B18" s="41"/>
      <c r="C18" s="42"/>
    </row>
    <row r="19" spans="1:4" ht="18.75">
      <c r="A19" s="40" t="s">
        <v>14</v>
      </c>
      <c r="B19" s="42">
        <f>SUM(B4:B17)</f>
        <v>323500</v>
      </c>
      <c r="C19" s="42">
        <f>SUM(C4:C17)</f>
        <v>251046.66666666666</v>
      </c>
      <c r="D19" s="42">
        <f>SUM(D4:D17)</f>
        <v>574546.6666666666</v>
      </c>
    </row>
    <row r="20" spans="1:3" ht="18.75">
      <c r="A20" s="40"/>
      <c r="B20" s="40"/>
      <c r="C20" s="42"/>
    </row>
  </sheetData>
  <printOptions/>
  <pageMargins left="0.75" right="0.75" top="1" bottom="1" header="0.5" footer="0.5"/>
  <pageSetup fitToHeight="1" fitToWidth="1" horizontalDpi="600" verticalDpi="600" orientation="landscape" scale="86" r:id="rId1"/>
  <headerFooter alignWithMargins="0">
    <oddFooter>&amp;R&amp;Z&amp;F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D13" sqref="D13"/>
    </sheetView>
  </sheetViews>
  <sheetFormatPr defaultColWidth="9.140625" defaultRowHeight="12.75"/>
  <cols>
    <col min="1" max="1" width="22.00390625" style="0" customWidth="1"/>
    <col min="2" max="2" width="15.421875" style="0" customWidth="1"/>
    <col min="3" max="3" width="19.8515625" style="0" customWidth="1"/>
    <col min="4" max="4" width="29.28125" style="0" customWidth="1"/>
  </cols>
  <sheetData>
    <row r="1" spans="1:4" ht="18.75">
      <c r="A1" s="72" t="s">
        <v>42</v>
      </c>
      <c r="B1" s="72"/>
      <c r="C1" s="72"/>
      <c r="D1" s="72"/>
    </row>
    <row r="2" spans="1:4" ht="18.75">
      <c r="A2" s="72" t="s">
        <v>43</v>
      </c>
      <c r="B2" s="72"/>
      <c r="C2" s="72"/>
      <c r="D2" s="72"/>
    </row>
    <row r="3" spans="1:4" ht="18.75">
      <c r="A3" s="72" t="s">
        <v>44</v>
      </c>
      <c r="B3" s="72"/>
      <c r="C3" s="72"/>
      <c r="D3" s="72"/>
    </row>
    <row r="6" spans="1:4" ht="15.75">
      <c r="A6" t="s">
        <v>19</v>
      </c>
      <c r="B6" s="55">
        <v>172000</v>
      </c>
      <c r="C6" s="56">
        <v>113000</v>
      </c>
      <c r="D6" s="55"/>
    </row>
    <row r="7" spans="1:4" ht="15.75">
      <c r="A7" t="s">
        <v>20</v>
      </c>
      <c r="B7" s="55">
        <v>78070.8</v>
      </c>
      <c r="C7" s="55">
        <v>51290.7</v>
      </c>
      <c r="D7" s="55"/>
    </row>
    <row r="8" spans="1:3" ht="18">
      <c r="A8" t="s">
        <v>45</v>
      </c>
      <c r="B8" s="57">
        <v>9649</v>
      </c>
      <c r="C8" s="57">
        <v>4092</v>
      </c>
    </row>
    <row r="10" spans="1:3" ht="15.75">
      <c r="A10" t="s">
        <v>46</v>
      </c>
      <c r="B10" s="55">
        <f>SUM(B6:B9)</f>
        <v>259719.8</v>
      </c>
      <c r="C10" s="55">
        <f>SUM(C6:C9)</f>
        <v>168382.7</v>
      </c>
    </row>
    <row r="11" spans="1:3" ht="18">
      <c r="A11" t="s">
        <v>47</v>
      </c>
      <c r="B11" s="58">
        <f>+B10*0.2936</f>
        <v>76253.73328</v>
      </c>
      <c r="C11" s="58">
        <f>+C10*0.2936</f>
        <v>49437.16072000001</v>
      </c>
    </row>
    <row r="12" spans="2:3" ht="15.75">
      <c r="B12" s="55"/>
      <c r="C12" s="55"/>
    </row>
    <row r="13" spans="1:3" ht="15.75">
      <c r="A13" t="s">
        <v>14</v>
      </c>
      <c r="B13" s="55">
        <f>SUM(B10:B11)</f>
        <v>335973.53328</v>
      </c>
      <c r="C13" s="55">
        <f>SUM(C10:C11)</f>
        <v>217819.86072000003</v>
      </c>
    </row>
    <row r="14" ht="15.75">
      <c r="B14" s="55"/>
    </row>
    <row r="15" ht="15.75">
      <c r="B15" s="55"/>
    </row>
    <row r="16" spans="1:4" ht="15.75">
      <c r="A16" s="59" t="s">
        <v>56</v>
      </c>
      <c r="B16" s="56" t="s">
        <v>61</v>
      </c>
      <c r="C16" t="s">
        <v>61</v>
      </c>
      <c r="D16" t="s">
        <v>62</v>
      </c>
    </row>
    <row r="18" spans="1:4" ht="12.75">
      <c r="A18" t="s">
        <v>48</v>
      </c>
      <c r="B18" s="63">
        <v>0.65</v>
      </c>
      <c r="C18" s="63">
        <v>0.69</v>
      </c>
      <c r="D18" s="67">
        <f>C18*2080*0.75</f>
        <v>1076.3999999999999</v>
      </c>
    </row>
    <row r="19" spans="1:4" ht="12.75">
      <c r="A19" t="s">
        <v>49</v>
      </c>
      <c r="B19" s="63">
        <v>0.36</v>
      </c>
      <c r="C19" s="63">
        <v>0.07</v>
      </c>
      <c r="D19" s="67">
        <f>C19*2080*0.75</f>
        <v>109.20000000000002</v>
      </c>
    </row>
    <row r="20" spans="1:4" ht="12.75">
      <c r="A20" t="s">
        <v>50</v>
      </c>
      <c r="B20" s="63">
        <v>0.36</v>
      </c>
      <c r="C20" s="63">
        <v>0.07</v>
      </c>
      <c r="D20" s="67">
        <f>C20*2080*0.75</f>
        <v>109.20000000000002</v>
      </c>
    </row>
    <row r="21" spans="1:4" ht="12.75">
      <c r="A21" t="s">
        <v>51</v>
      </c>
      <c r="B21" s="63">
        <v>0.25</v>
      </c>
      <c r="C21" s="63">
        <v>0.219</v>
      </c>
      <c r="D21" s="67">
        <f>C21*2080*0.75</f>
        <v>341.64</v>
      </c>
    </row>
    <row r="22" spans="2:3" ht="12.75">
      <c r="B22" s="61"/>
      <c r="C22" s="61"/>
    </row>
    <row r="23" spans="2:3" ht="12.75">
      <c r="B23" s="61">
        <f>SUM(B18:B22)</f>
        <v>1.62</v>
      </c>
      <c r="C23" s="60">
        <f>SUM(C18:C21)</f>
        <v>1.0490000000000002</v>
      </c>
    </row>
  </sheetData>
  <mergeCells count="3">
    <mergeCell ref="A1:D1"/>
    <mergeCell ref="A2:D2"/>
    <mergeCell ref="A3:D3"/>
  </mergeCells>
  <printOptions/>
  <pageMargins left="0.75" right="0.75" top="1" bottom="1" header="0.5" footer="0.5"/>
  <pageSetup horizontalDpi="600" verticalDpi="600" orientation="landscape" r:id="rId1"/>
  <headerFooter alignWithMargins="0">
    <oddFooter>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CBFWF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tiverson</dc:creator>
  <cp:keywords/>
  <dc:description/>
  <cp:lastModifiedBy>Pat</cp:lastModifiedBy>
  <cp:lastPrinted>2009-07-09T17:47:17Z</cp:lastPrinted>
  <dcterms:created xsi:type="dcterms:W3CDTF">2007-08-22T14:29:05Z</dcterms:created>
  <dcterms:modified xsi:type="dcterms:W3CDTF">2009-07-20T23:15:23Z</dcterms:modified>
  <cp:category/>
  <cp:version/>
  <cp:contentType/>
  <cp:contentStatus/>
</cp:coreProperties>
</file>